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J:\Mutterkuh\Administration\Basisdokumente\Vorlagen\Vorlagen Leitfaden Mutterkuh Ordner\Bilder-Grafiken\Kosten Mitgliedschaft\"/>
    </mc:Choice>
  </mc:AlternateContent>
  <xr:revisionPtr revIDLastSave="0" documentId="13_ncr:1_{78306FC9-B8E1-4711-B36D-52C1052F4EC5}" xr6:coauthVersionLast="47" xr6:coauthVersionMax="47" xr10:uidLastSave="{00000000-0000-0000-0000-000000000000}"/>
  <bookViews>
    <workbookView xWindow="-30840" yWindow="-1215" windowWidth="30960" windowHeight="16800" xr2:uid="{00000000-000D-0000-FFFF-FFFF00000000}"/>
  </bookViews>
  <sheets>
    <sheet name="Coûts" sheetId="3" r:id="rId1"/>
    <sheet name="Tabelle1" sheetId="4" state="hidden" r:id="rId2"/>
  </sheets>
  <definedNames>
    <definedName name="Herdebuch">Tabelle1!$A$8:$A$12</definedName>
    <definedName name="Markenprogramme">Tabelle1!$A$2:$A$5</definedName>
    <definedName name="Remontierung">Tabelle1!$A$15:$A$16</definedName>
    <definedName name="Tierregistratur">Tabelle1!#REF!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 l="1"/>
  <c r="C34" i="3"/>
  <c r="C33" i="3"/>
  <c r="C30" i="3"/>
  <c r="D32" i="3"/>
  <c r="E32" i="3" s="1"/>
  <c r="E31" i="3"/>
  <c r="E26" i="3"/>
  <c r="C27" i="3"/>
  <c r="E13" i="3"/>
  <c r="E27" i="3" l="1"/>
  <c r="D3" i="4"/>
  <c r="D4" i="4"/>
  <c r="D5" i="4"/>
  <c r="D2" i="4"/>
  <c r="C21" i="3"/>
  <c r="E21" i="3" s="1"/>
  <c r="C20" i="3"/>
  <c r="E20" i="3" s="1"/>
  <c r="C23" i="3"/>
  <c r="E23" i="3" s="1"/>
  <c r="E22" i="3"/>
  <c r="E35" i="3"/>
  <c r="E34" i="3"/>
  <c r="E30" i="3"/>
  <c r="E36" i="3"/>
  <c r="E33" i="3"/>
  <c r="E19" i="3" l="1"/>
  <c r="E18" i="3" s="1"/>
  <c r="E29" i="3" l="1"/>
  <c r="E25" i="3"/>
  <c r="E15" i="3" l="1"/>
  <c r="E16" i="3" s="1"/>
</calcChain>
</file>

<file path=xl/sharedStrings.xml><?xml version="1.0" encoding="utf-8"?>
<sst xmlns="http://schemas.openxmlformats.org/spreadsheetml/2006/main" count="53" uniqueCount="50">
  <si>
    <t>Herdebuch</t>
  </si>
  <si>
    <t>Markenprogramme</t>
  </si>
  <si>
    <t>Natura-Veal</t>
  </si>
  <si>
    <t>Natura-Beef</t>
  </si>
  <si>
    <t>Natura-Beef-Bio</t>
  </si>
  <si>
    <t>Remontierung</t>
  </si>
  <si>
    <t>Variante 1</t>
  </si>
  <si>
    <t>Variante 2</t>
  </si>
  <si>
    <t>Variante 3</t>
  </si>
  <si>
    <t>Variante 4</t>
  </si>
  <si>
    <t>SG (kg)</t>
  </si>
  <si>
    <t>Mehrpreis (pro kg SG)</t>
  </si>
  <si>
    <t>Mehrpreis (pro Tier)</t>
  </si>
  <si>
    <t>Coûts de l'affiliation</t>
  </si>
  <si>
    <t>Information sur l'exploitation</t>
  </si>
  <si>
    <t>Nombre de vaches mères</t>
  </si>
  <si>
    <t>Achat de veaux externes</t>
  </si>
  <si>
    <t>Remontes (Vache de remplacement / an)</t>
  </si>
  <si>
    <t>Programmes de marque</t>
  </si>
  <si>
    <t>Herdbook (exploitation d'élevage)</t>
  </si>
  <si>
    <t>Non</t>
  </si>
  <si>
    <t>Module de base</t>
  </si>
  <si>
    <t>Module extérieur</t>
  </si>
  <si>
    <t>Races pesées</t>
  </si>
  <si>
    <t>Estimation valeurs d'élevage</t>
  </si>
  <si>
    <t>Aucun</t>
  </si>
  <si>
    <t>Coûts affiliation / an:</t>
  </si>
  <si>
    <t>Comparaison: Valeur ajoutée des marques par rapport à AQ</t>
  </si>
  <si>
    <t>plus TVA.</t>
  </si>
  <si>
    <t>Total affiliation de base</t>
  </si>
  <si>
    <t>Total programmes de marque</t>
  </si>
  <si>
    <t>Total Herdbook</t>
  </si>
  <si>
    <t>Vaches extérieur</t>
  </si>
  <si>
    <t>Taureaux extérieur</t>
  </si>
  <si>
    <t>Certificat d'élevage (facultatif)</t>
  </si>
  <si>
    <t>Pesage des veaux</t>
  </si>
  <si>
    <t>Forfait de visite pour description linéaire/pesage</t>
  </si>
  <si>
    <t>Cotisation (CHF 50 Base, CHF 5 par vache)</t>
  </si>
  <si>
    <t>Enregistrement des animaux - Veaux</t>
  </si>
  <si>
    <t>Enregistrement des animaux - mères achetées</t>
  </si>
  <si>
    <t>Enregistrement manuel du père*</t>
  </si>
  <si>
    <t>*L' Ascendance est enregistrée sur la base d'une confirmation ou d'un contrôle de saillie jusqu'à l'âge de 10 mois. Pour les animaux de plus de 10 mois, l'ascendance n'est enregistrée que sur la base d'un certificat d'ascendance délivré par une organisation d'élevage reconnue ou d'une analyse ADN.</t>
  </si>
  <si>
    <t>Génotypage ADN/Contrôle d'ascendance</t>
  </si>
  <si>
    <t xml:space="preserve">
Vache de remplacement:
  - proviennent du propre cheptel (1)
  - proviennent du herd-book de Vache mère Suisse (2)
  - proviennent d'un autre herd-book (3)
  - proviennent d'une exploitation sans herd-book (4)</t>
  </si>
  <si>
    <t>Remarque: Ce calcul se base sur des hypothèses. Des écarts avec le calcul final sont possibles.</t>
  </si>
  <si>
    <t>janvier 2026 / Vache mère Suisse</t>
  </si>
  <si>
    <t>Programme de licence pour labels</t>
  </si>
  <si>
    <t>Admission HBBV taureau et Test ADN</t>
  </si>
  <si>
    <t>Certificats (CHF 17 par certificat)</t>
  </si>
  <si>
    <t>Estimation valeur d'élevage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</si>
</sst>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i/>
      <sz val="11"/>
      <color theme="1"/>
      <name val="Arial"/>
      <family val="2"/>
    </font>
    <font>
      <b/>
      <sz val="14"/>
      <color theme="1"/>
      <name val="Arial"/>
      <family val="2"/>
    </font>
    <font>
      <sz val="11"/>
      <color rgb="FFFF0000"/>
      <name val="Calibri"/>
      <family val="2"/>
      <scheme val="minor"/>
    </font>
    <font>
      <sz val="8"/>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4" fontId="2" fillId="0" borderId="0" xfId="0" applyNumberFormat="1" applyFont="1"/>
    <xf numFmtId="0" fontId="2" fillId="4" borderId="0" xfId="0" applyFont="1" applyFill="1"/>
    <xf numFmtId="4" fontId="2" fillId="4" borderId="0" xfId="0" applyNumberFormat="1" applyFont="1" applyFill="1"/>
    <xf numFmtId="0" fontId="0" fillId="4" borderId="0" xfId="0" applyFill="1"/>
    <xf numFmtId="0" fontId="3" fillId="4" borderId="0" xfId="0" applyFont="1" applyFill="1"/>
    <xf numFmtId="0" fontId="2" fillId="4" borderId="1" xfId="0" applyFont="1" applyFill="1" applyBorder="1"/>
    <xf numFmtId="0" fontId="4" fillId="4" borderId="1" xfId="0" applyFont="1" applyFill="1" applyBorder="1"/>
    <xf numFmtId="4" fontId="2" fillId="0" borderId="1" xfId="0" applyNumberFormat="1" applyFont="1" applyBorder="1"/>
    <xf numFmtId="0" fontId="2" fillId="0" borderId="1" xfId="0" applyFont="1" applyBorder="1"/>
    <xf numFmtId="0" fontId="5" fillId="4" borderId="0" xfId="0" applyFont="1" applyFill="1"/>
    <xf numFmtId="0" fontId="2" fillId="4" borderId="2" xfId="0" applyFont="1" applyFill="1" applyBorder="1"/>
    <xf numFmtId="0" fontId="2" fillId="4" borderId="3" xfId="0" applyFont="1" applyFill="1" applyBorder="1"/>
    <xf numFmtId="0" fontId="2" fillId="4" borderId="4" xfId="0" applyFont="1" applyFill="1" applyBorder="1"/>
    <xf numFmtId="0" fontId="4" fillId="4" borderId="2" xfId="0" applyFont="1" applyFill="1" applyBorder="1"/>
    <xf numFmtId="0" fontId="2" fillId="3" borderId="1" xfId="0" applyFont="1" applyFill="1" applyBorder="1" applyProtection="1">
      <protection locked="0"/>
    </xf>
    <xf numFmtId="0" fontId="2" fillId="2" borderId="1" xfId="0" applyFont="1" applyFill="1" applyBorder="1" applyProtection="1">
      <protection locked="0"/>
    </xf>
    <xf numFmtId="1" fontId="0" fillId="0" borderId="0" xfId="0" applyNumberFormat="1"/>
    <xf numFmtId="0" fontId="7" fillId="0" borderId="0" xfId="0" applyFont="1"/>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6" fillId="0" borderId="0" xfId="0" applyFont="1" applyAlignment="1">
      <alignment wrapText="1"/>
    </xf>
    <xf numFmtId="0" fontId="7" fillId="0" borderId="0" xfId="0" applyFont="1" applyAlignment="1">
      <alignment horizontal="left" wrapText="1"/>
    </xf>
    <xf numFmtId="0" fontId="0" fillId="0" borderId="0" xfId="0"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topLeftCell="A16" zoomScale="136" zoomScaleNormal="136" workbookViewId="0">
      <selection activeCell="B35" sqref="B35"/>
    </sheetView>
  </sheetViews>
  <sheetFormatPr baseColWidth="10" defaultRowHeight="15" x14ac:dyDescent="0.25"/>
  <cols>
    <col min="1" max="1" width="3" customWidth="1"/>
    <col min="2" max="2" width="47" customWidth="1"/>
    <col min="3" max="3" width="8.85546875" customWidth="1"/>
    <col min="4" max="4" width="9" customWidth="1"/>
    <col min="5" max="5" width="15.85546875" customWidth="1"/>
    <col min="6" max="6" width="3.42578125" customWidth="1"/>
  </cols>
  <sheetData>
    <row r="1" spans="1:6" x14ac:dyDescent="0.25">
      <c r="A1" s="5"/>
      <c r="B1" s="5"/>
      <c r="C1" s="5"/>
      <c r="D1" s="5"/>
      <c r="E1" s="5"/>
      <c r="F1" s="5"/>
    </row>
    <row r="2" spans="1:6" ht="18" x14ac:dyDescent="0.25">
      <c r="A2" s="5"/>
      <c r="B2" s="11" t="s">
        <v>13</v>
      </c>
      <c r="C2" s="5"/>
      <c r="D2" s="5"/>
      <c r="E2" s="5"/>
      <c r="F2" s="5"/>
    </row>
    <row r="3" spans="1:6" ht="6.75" customHeight="1" x14ac:dyDescent="0.25">
      <c r="A3" s="5"/>
      <c r="B3" s="5"/>
      <c r="C3" s="5"/>
      <c r="D3" s="5"/>
      <c r="E3" s="5"/>
      <c r="F3" s="5"/>
    </row>
    <row r="4" spans="1:6" x14ac:dyDescent="0.25">
      <c r="A4" s="5"/>
      <c r="B4" s="6" t="s">
        <v>14</v>
      </c>
      <c r="C4" s="3"/>
      <c r="D4" s="3"/>
      <c r="E4" s="3"/>
      <c r="F4" s="5"/>
    </row>
    <row r="5" spans="1:6" ht="3.75" customHeight="1" x14ac:dyDescent="0.25">
      <c r="A5" s="5"/>
      <c r="B5" s="3"/>
      <c r="C5" s="3"/>
      <c r="D5" s="3"/>
      <c r="E5" s="3"/>
      <c r="F5" s="5"/>
    </row>
    <row r="6" spans="1:6" x14ac:dyDescent="0.25">
      <c r="A6" s="5"/>
      <c r="B6" s="12" t="s">
        <v>15</v>
      </c>
      <c r="C6" s="13"/>
      <c r="D6" s="14"/>
      <c r="E6" s="16">
        <v>18</v>
      </c>
      <c r="F6" s="5"/>
    </row>
    <row r="7" spans="1:6" x14ac:dyDescent="0.25">
      <c r="A7" s="5"/>
      <c r="B7" s="12" t="s">
        <v>16</v>
      </c>
      <c r="C7" s="13"/>
      <c r="D7" s="14"/>
      <c r="E7" s="16">
        <v>0</v>
      </c>
      <c r="F7" s="5"/>
    </row>
    <row r="8" spans="1:6" x14ac:dyDescent="0.25">
      <c r="A8" s="5"/>
      <c r="B8" s="12" t="s">
        <v>17</v>
      </c>
      <c r="C8" s="13"/>
      <c r="D8" s="14"/>
      <c r="E8" s="16">
        <v>2</v>
      </c>
      <c r="F8" s="5"/>
    </row>
    <row r="9" spans="1:6" ht="75.75" customHeight="1" x14ac:dyDescent="0.25">
      <c r="A9" s="5"/>
      <c r="B9" s="20" t="s">
        <v>43</v>
      </c>
      <c r="C9" s="21"/>
      <c r="D9" s="22"/>
      <c r="E9" s="17" t="s">
        <v>8</v>
      </c>
      <c r="F9" s="5"/>
    </row>
    <row r="10" spans="1:6" x14ac:dyDescent="0.25">
      <c r="A10" s="5"/>
      <c r="B10" s="12" t="s">
        <v>18</v>
      </c>
      <c r="C10" s="13"/>
      <c r="D10" s="14"/>
      <c r="E10" s="17" t="s">
        <v>3</v>
      </c>
      <c r="F10" s="5"/>
    </row>
    <row r="11" spans="1:6" x14ac:dyDescent="0.25">
      <c r="A11" s="5"/>
      <c r="B11" s="12" t="s">
        <v>19</v>
      </c>
      <c r="C11" s="13"/>
      <c r="D11" s="14"/>
      <c r="E11" s="17" t="s">
        <v>20</v>
      </c>
      <c r="F11" s="5"/>
    </row>
    <row r="12" spans="1:6" x14ac:dyDescent="0.25">
      <c r="A12" s="5"/>
      <c r="B12" s="3"/>
      <c r="C12" s="3"/>
      <c r="D12" s="3"/>
      <c r="E12" s="3"/>
      <c r="F12" s="5"/>
    </row>
    <row r="13" spans="1:6" x14ac:dyDescent="0.25">
      <c r="A13" s="5"/>
      <c r="B13" s="6" t="s">
        <v>27</v>
      </c>
      <c r="C13" s="3"/>
      <c r="D13" s="3"/>
      <c r="E13" s="2">
        <f>IF(E10="Aucun","-",(E6+E7-IF(E9="Variante 1",E8,0))*VLOOKUP(E10,Tabelle1!A2:D5,4,FALSE)+E8*350*0.6)</f>
        <v>9610.7999999999993</v>
      </c>
      <c r="F13" s="5"/>
    </row>
    <row r="14" spans="1:6" x14ac:dyDescent="0.25">
      <c r="A14" s="5"/>
      <c r="B14" s="3"/>
      <c r="C14" s="3"/>
      <c r="D14" s="3"/>
      <c r="E14" s="4"/>
      <c r="F14" s="5"/>
    </row>
    <row r="15" spans="1:6" x14ac:dyDescent="0.25">
      <c r="A15" s="5"/>
      <c r="B15" s="6" t="s">
        <v>26</v>
      </c>
      <c r="C15" s="3"/>
      <c r="D15" s="3"/>
      <c r="E15" s="2">
        <f>E18+E25+E29</f>
        <v>758</v>
      </c>
      <c r="F15" s="5"/>
    </row>
    <row r="16" spans="1:6" x14ac:dyDescent="0.25">
      <c r="A16" s="5"/>
      <c r="B16" s="6"/>
      <c r="C16" s="3" t="s">
        <v>28</v>
      </c>
      <c r="D16" s="3"/>
      <c r="E16" s="2">
        <f>E15*0.081</f>
        <v>61.398000000000003</v>
      </c>
      <c r="F16" s="5"/>
    </row>
    <row r="17" spans="1:6" x14ac:dyDescent="0.25">
      <c r="A17" s="5"/>
      <c r="B17" s="3"/>
      <c r="C17" s="3"/>
      <c r="D17" s="3"/>
      <c r="E17" s="4"/>
      <c r="F17" s="5"/>
    </row>
    <row r="18" spans="1:6" x14ac:dyDescent="0.25">
      <c r="A18" s="5"/>
      <c r="B18" s="15" t="s">
        <v>29</v>
      </c>
      <c r="C18" s="13"/>
      <c r="D18" s="14"/>
      <c r="E18" s="9">
        <f>SUM(E19:E23)</f>
        <v>338</v>
      </c>
      <c r="F18" s="5"/>
    </row>
    <row r="19" spans="1:6" x14ac:dyDescent="0.25">
      <c r="A19" s="5"/>
      <c r="B19" s="12" t="s">
        <v>37</v>
      </c>
      <c r="C19" s="13"/>
      <c r="D19" s="14"/>
      <c r="E19" s="9">
        <f>50+5*E6</f>
        <v>140</v>
      </c>
      <c r="F19" s="5"/>
    </row>
    <row r="20" spans="1:6" x14ac:dyDescent="0.25">
      <c r="A20" s="5"/>
      <c r="B20" s="12" t="s">
        <v>38</v>
      </c>
      <c r="C20" s="10">
        <f>E6+E7</f>
        <v>18</v>
      </c>
      <c r="D20" s="10">
        <v>3.5</v>
      </c>
      <c r="E20" s="9">
        <f>C20*D20</f>
        <v>63</v>
      </c>
      <c r="F20" s="5"/>
    </row>
    <row r="21" spans="1:6" x14ac:dyDescent="0.25">
      <c r="A21" s="5"/>
      <c r="B21" s="12" t="s">
        <v>39</v>
      </c>
      <c r="C21" s="10">
        <f>IF(E9="Variante 3",E8,0)</f>
        <v>2</v>
      </c>
      <c r="D21" s="10">
        <v>60</v>
      </c>
      <c r="E21" s="9">
        <f>C21*D21</f>
        <v>120</v>
      </c>
      <c r="F21" s="5"/>
    </row>
    <row r="22" spans="1:6" x14ac:dyDescent="0.25">
      <c r="A22" s="5"/>
      <c r="B22" s="12" t="s">
        <v>40</v>
      </c>
      <c r="C22" s="16">
        <v>2</v>
      </c>
      <c r="D22" s="10">
        <v>7.5</v>
      </c>
      <c r="E22" s="9">
        <f>C22*D22</f>
        <v>15</v>
      </c>
      <c r="F22" s="5"/>
    </row>
    <row r="23" spans="1:6" x14ac:dyDescent="0.25">
      <c r="A23" s="5"/>
      <c r="B23" s="12" t="s">
        <v>42</v>
      </c>
      <c r="C23" s="10">
        <f>IF(E9="Variante 4",E8,0)</f>
        <v>0</v>
      </c>
      <c r="D23" s="10">
        <v>48</v>
      </c>
      <c r="E23" s="9">
        <f>C23*D23</f>
        <v>0</v>
      </c>
      <c r="F23" s="5"/>
    </row>
    <row r="24" spans="1:6" x14ac:dyDescent="0.25">
      <c r="A24" s="5"/>
      <c r="B24" s="3"/>
      <c r="C24" s="3"/>
      <c r="D24" s="3"/>
      <c r="E24" s="4"/>
      <c r="F24" s="5"/>
    </row>
    <row r="25" spans="1:6" x14ac:dyDescent="0.25">
      <c r="A25" s="5"/>
      <c r="B25" s="15" t="s">
        <v>30</v>
      </c>
      <c r="C25" s="13"/>
      <c r="D25" s="14"/>
      <c r="E25" s="9">
        <f>SUM(E26:E27)</f>
        <v>410</v>
      </c>
      <c r="F25" s="5"/>
    </row>
    <row r="26" spans="1:6" x14ac:dyDescent="0.25">
      <c r="A26" s="5"/>
      <c r="B26" s="12" t="s">
        <v>46</v>
      </c>
      <c r="C26" s="13"/>
      <c r="D26" s="14"/>
      <c r="E26" s="9">
        <f>IF(E10="Aucun",0,70)</f>
        <v>70</v>
      </c>
      <c r="F26" s="5"/>
    </row>
    <row r="27" spans="1:6" x14ac:dyDescent="0.25">
      <c r="A27" s="5"/>
      <c r="B27" s="12" t="s">
        <v>48</v>
      </c>
      <c r="C27" s="10">
        <f>IF(E10="Aucun",0,E6+E7+E8-IF(E9="Variante 1",E8,0))</f>
        <v>20</v>
      </c>
      <c r="D27" s="10">
        <v>17</v>
      </c>
      <c r="E27" s="9">
        <f>C27*D27</f>
        <v>340</v>
      </c>
      <c r="F27" s="5"/>
    </row>
    <row r="28" spans="1:6" x14ac:dyDescent="0.25">
      <c r="A28" s="5"/>
      <c r="B28" s="3"/>
      <c r="C28" s="3"/>
      <c r="D28" s="3"/>
      <c r="E28" s="4"/>
      <c r="F28" s="5"/>
    </row>
    <row r="29" spans="1:6" x14ac:dyDescent="0.25">
      <c r="A29" s="5"/>
      <c r="B29" s="8" t="s">
        <v>31</v>
      </c>
      <c r="C29" s="7"/>
      <c r="D29" s="7"/>
      <c r="E29" s="9">
        <f>SUM(E30:E36)</f>
        <v>10</v>
      </c>
      <c r="F29" s="5"/>
    </row>
    <row r="30" spans="1:6" x14ac:dyDescent="0.25">
      <c r="A30" s="5"/>
      <c r="B30" s="7" t="s">
        <v>32</v>
      </c>
      <c r="C30" s="10">
        <f>IF(E11="Module de base",0,IF(E11="Non",0,E8))</f>
        <v>0</v>
      </c>
      <c r="D30" s="10">
        <v>15.4</v>
      </c>
      <c r="E30" s="9">
        <f>C30*D30</f>
        <v>0</v>
      </c>
      <c r="F30" s="5"/>
    </row>
    <row r="31" spans="1:6" x14ac:dyDescent="0.25">
      <c r="A31" s="5"/>
      <c r="B31" s="7" t="s">
        <v>33</v>
      </c>
      <c r="C31" s="16">
        <v>2</v>
      </c>
      <c r="D31" s="10">
        <v>15.4</v>
      </c>
      <c r="E31" s="9">
        <f>IF(E11="Non",0,IF(E11="Module de base",0,C31*D31))</f>
        <v>0</v>
      </c>
      <c r="F31" s="5"/>
    </row>
    <row r="32" spans="1:6" x14ac:dyDescent="0.25">
      <c r="A32" s="5"/>
      <c r="B32" s="7" t="s">
        <v>47</v>
      </c>
      <c r="C32" s="16">
        <v>2</v>
      </c>
      <c r="D32" s="10">
        <f>IF(E11="Estimation valeurs d'élevage",118.5,86.5)</f>
        <v>86.5</v>
      </c>
      <c r="E32" s="9">
        <f>IF(E11="Non",0,C32*D32)</f>
        <v>0</v>
      </c>
      <c r="F32" s="5"/>
    </row>
    <row r="33" spans="1:6" x14ac:dyDescent="0.25">
      <c r="A33" s="5"/>
      <c r="B33" s="7" t="s">
        <v>36</v>
      </c>
      <c r="C33" s="10">
        <f>IF(E11="Module extérieur",1,IF(E11="Races pesées",2,IF(E11="Estimation valeurs d'élevage",2,0)))</f>
        <v>0</v>
      </c>
      <c r="D33" s="10">
        <v>55</v>
      </c>
      <c r="E33" s="9">
        <f>C33*D33</f>
        <v>0</v>
      </c>
      <c r="F33" s="5"/>
    </row>
    <row r="34" spans="1:6" x14ac:dyDescent="0.25">
      <c r="A34" s="5"/>
      <c r="B34" s="7" t="s">
        <v>35</v>
      </c>
      <c r="C34" s="10">
        <f>IF(E11="Races pesées",E6+E7,IF(E11="Estimation valeurs d'élevage",E6+E7,0))</f>
        <v>0</v>
      </c>
      <c r="D34" s="10">
        <v>6.6</v>
      </c>
      <c r="E34" s="9">
        <f>C34*D34</f>
        <v>0</v>
      </c>
      <c r="F34" s="5"/>
    </row>
    <row r="35" spans="1:6" x14ac:dyDescent="0.25">
      <c r="A35" s="5"/>
      <c r="B35" s="7" t="s">
        <v>49</v>
      </c>
      <c r="C35" s="10">
        <f>IF(E11="Estimation valeurs d'élevage",E6,0)</f>
        <v>0</v>
      </c>
      <c r="D35" s="10">
        <v>9.9</v>
      </c>
      <c r="E35" s="9">
        <f>C35*D35</f>
        <v>0</v>
      </c>
      <c r="F35" s="5"/>
    </row>
    <row r="36" spans="1:6" x14ac:dyDescent="0.25">
      <c r="A36" s="5"/>
      <c r="B36" s="7" t="s">
        <v>34</v>
      </c>
      <c r="C36" s="16">
        <v>2</v>
      </c>
      <c r="D36" s="10">
        <v>5</v>
      </c>
      <c r="E36" s="9">
        <f>C36*D36</f>
        <v>10</v>
      </c>
      <c r="F36" s="5"/>
    </row>
    <row r="37" spans="1:6" x14ac:dyDescent="0.25">
      <c r="A37" s="5"/>
      <c r="B37" s="5"/>
      <c r="C37" s="5"/>
      <c r="D37" s="5"/>
      <c r="E37" s="5"/>
      <c r="F37" s="5"/>
    </row>
    <row r="38" spans="1:6" ht="53.25" customHeight="1" x14ac:dyDescent="0.25">
      <c r="B38" s="24" t="s">
        <v>41</v>
      </c>
      <c r="C38" s="25"/>
      <c r="D38" s="25"/>
      <c r="E38" s="25"/>
    </row>
    <row r="39" spans="1:6" ht="36.75" customHeight="1" x14ac:dyDescent="0.25">
      <c r="B39" s="23" t="s">
        <v>44</v>
      </c>
      <c r="C39" s="23"/>
      <c r="D39" s="23"/>
      <c r="E39" s="23"/>
    </row>
    <row r="42" spans="1:6" x14ac:dyDescent="0.25">
      <c r="D42" s="19" t="s">
        <v>45</v>
      </c>
    </row>
  </sheetData>
  <sheetProtection algorithmName="SHA-512" hashValue="xkN1ln87Ei5YD+U+ykR4AvJc9zPf1L7welgx1zSjTVA3dXVqTdRXWzGqL3KiYvDbTxBzmrubXvTVdhdIdQVJDA==" saltValue="dBcTbJsL9fqAk6VBdk5rEA==" spinCount="100000" sheet="1" objects="1" scenarios="1"/>
  <mergeCells count="3">
    <mergeCell ref="B9:D9"/>
    <mergeCell ref="B39:E39"/>
    <mergeCell ref="B38:E38"/>
  </mergeCells>
  <dataValidations count="3">
    <dataValidation type="list" allowBlank="1" showInputMessage="1" showErrorMessage="1" sqref="E10" xr:uid="{00000000-0002-0000-0000-000001000000}">
      <formula1>Markenprogramme</formula1>
    </dataValidation>
    <dataValidation type="list" allowBlank="1" showInputMessage="1" showErrorMessage="1" sqref="E11" xr:uid="{00000000-0002-0000-0000-000002000000}">
      <formula1>Herdebuch</formula1>
    </dataValidation>
    <dataValidation type="list" allowBlank="1" showInputMessage="1" showErrorMessage="1" sqref="E10" xr:uid="{00000000-0002-0000-0000-000003000000}">
      <formula1>Remontierung</formula1>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E18B889-5245-4322-B60E-96FFC9539AB3}">
          <x14:formula1>
            <xm:f>Tabelle1!$A$15:$A$18</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heetViews>
  <sheetFormatPr baseColWidth="10" defaultRowHeight="15" x14ac:dyDescent="0.25"/>
  <cols>
    <col min="1" max="1" width="19.5703125" customWidth="1"/>
    <col min="3" max="3" width="21.85546875" customWidth="1"/>
    <col min="4" max="4" width="22.140625" customWidth="1"/>
  </cols>
  <sheetData>
    <row r="1" spans="1:4" x14ac:dyDescent="0.25">
      <c r="A1" s="1" t="s">
        <v>1</v>
      </c>
      <c r="B1" s="1" t="s">
        <v>10</v>
      </c>
      <c r="C1" s="1" t="s">
        <v>11</v>
      </c>
      <c r="D1" s="1" t="s">
        <v>12</v>
      </c>
    </row>
    <row r="2" spans="1:4" x14ac:dyDescent="0.25">
      <c r="A2" t="s">
        <v>25</v>
      </c>
      <c r="B2">
        <v>0</v>
      </c>
      <c r="C2">
        <v>0</v>
      </c>
      <c r="D2" s="18">
        <f>B2*C2</f>
        <v>0</v>
      </c>
    </row>
    <row r="3" spans="1:4" x14ac:dyDescent="0.25">
      <c r="A3" t="s">
        <v>2</v>
      </c>
      <c r="B3">
        <v>132</v>
      </c>
      <c r="C3">
        <v>2</v>
      </c>
      <c r="D3" s="18">
        <f t="shared" ref="D3:D5" si="0">B3*C3</f>
        <v>264</v>
      </c>
    </row>
    <row r="4" spans="1:4" x14ac:dyDescent="0.25">
      <c r="A4" t="s">
        <v>3</v>
      </c>
      <c r="B4">
        <v>222</v>
      </c>
      <c r="C4">
        <v>2.2999999999999998</v>
      </c>
      <c r="D4" s="18">
        <f t="shared" si="0"/>
        <v>510.59999999999997</v>
      </c>
    </row>
    <row r="5" spans="1:4" x14ac:dyDescent="0.25">
      <c r="A5" t="s">
        <v>4</v>
      </c>
      <c r="B5">
        <v>222</v>
      </c>
      <c r="C5">
        <v>2.6</v>
      </c>
      <c r="D5" s="18">
        <f t="shared" si="0"/>
        <v>577.20000000000005</v>
      </c>
    </row>
    <row r="7" spans="1:4" x14ac:dyDescent="0.25">
      <c r="A7" s="1" t="s">
        <v>0</v>
      </c>
    </row>
    <row r="8" spans="1:4" x14ac:dyDescent="0.25">
      <c r="A8" t="s">
        <v>20</v>
      </c>
    </row>
    <row r="9" spans="1:4" x14ac:dyDescent="0.25">
      <c r="A9" t="s">
        <v>21</v>
      </c>
    </row>
    <row r="10" spans="1:4" x14ac:dyDescent="0.25">
      <c r="A10" t="s">
        <v>22</v>
      </c>
    </row>
    <row r="11" spans="1:4" x14ac:dyDescent="0.25">
      <c r="A11" t="s">
        <v>23</v>
      </c>
    </row>
    <row r="12" spans="1:4" x14ac:dyDescent="0.25">
      <c r="A12" t="s">
        <v>24</v>
      </c>
    </row>
    <row r="14" spans="1:4" x14ac:dyDescent="0.25">
      <c r="A14" s="1" t="s">
        <v>5</v>
      </c>
    </row>
    <row r="15" spans="1:4" x14ac:dyDescent="0.25">
      <c r="A15" t="s">
        <v>6</v>
      </c>
    </row>
    <row r="16" spans="1:4" x14ac:dyDescent="0.25">
      <c r="A16" t="s">
        <v>7</v>
      </c>
    </row>
    <row r="17" spans="1:1" x14ac:dyDescent="0.25">
      <c r="A17" t="s">
        <v>8</v>
      </c>
    </row>
    <row r="18" spans="1:1" x14ac:dyDescent="0.25">
      <c r="A18" t="s">
        <v>9</v>
      </c>
    </row>
  </sheetData>
  <sheetProtection algorithmName="SHA-512" hashValue="gW1aFmLjLbCzy/lhp4/qcnvJqF270BbXW5iTynVg2nLpxC7gbu8EqicIE4cxeKUikF5BixCe10Sz+nNhsVsiHQ==" saltValue="kTr8FO+H4pRhcSKBCK0fNg==" spinCount="100000"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Coûts</vt:lpstr>
      <vt:lpstr>Tabelle1</vt:lpstr>
      <vt:lpstr>Herdebuch</vt:lpstr>
      <vt:lpstr>Markenprogramme</vt:lpstr>
      <vt:lpstr>Remontierung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Flueckiger Daniel</dc:creator>
  <cp:lastModifiedBy>Freund Ursula</cp:lastModifiedBy>
  <cp:lastPrinted>2026-01-27T10:24:23Z</cp:lastPrinted>
  <dcterms:created xsi:type="dcterms:W3CDTF">2018-04-17T12:22:56Z</dcterms:created>
  <dcterms:modified xsi:type="dcterms:W3CDTF">2026-04-20T14:48:27Z</dcterms:modified>
</cp:coreProperties>
</file>