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vm004\daten\Mutterkuh\Administration\Basisdokumente\Vorlagen\Vorlagen Leitfaden Mutterkuh Ordner\Bilder-Grafiken\Kosten Mitgliedschaft\"/>
    </mc:Choice>
  </mc:AlternateContent>
  <xr:revisionPtr revIDLastSave="0" documentId="13_ncr:1_{421ADC73-DBBB-4961-9606-16942A98845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Kosten" sheetId="3" r:id="rId1"/>
    <sheet name="Tabelle1" sheetId="4" state="hidden" r:id="rId2"/>
  </sheets>
  <definedNames>
    <definedName name="Herdebuch">Tabelle1!$A$8:$A$12</definedName>
    <definedName name="Markenprogramme">Tabelle1!$A$2:$A$5</definedName>
    <definedName name="Remontierung">Tabelle1!$A$15:$A$16</definedName>
    <definedName name="Tierregistratur">Tabelle1!#REF!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3" l="1"/>
  <c r="E27" i="3" s="1"/>
  <c r="D3" i="4"/>
  <c r="D4" i="4"/>
  <c r="E13" i="3" s="1"/>
  <c r="D5" i="4"/>
  <c r="D2" i="4"/>
  <c r="C21" i="3"/>
  <c r="E21" i="3" s="1"/>
  <c r="C20" i="3"/>
  <c r="E20" i="3" s="1"/>
  <c r="C23" i="3"/>
  <c r="E23" i="3" s="1"/>
  <c r="E22" i="3"/>
  <c r="C35" i="3"/>
  <c r="E35" i="3" s="1"/>
  <c r="C34" i="3"/>
  <c r="E34" i="3" s="1"/>
  <c r="E31" i="3"/>
  <c r="C30" i="3"/>
  <c r="E30" i="3" s="1"/>
  <c r="E36" i="3"/>
  <c r="E26" i="3"/>
  <c r="D32" i="3"/>
  <c r="E32" i="3" s="1"/>
  <c r="C33" i="3"/>
  <c r="E33" i="3" s="1"/>
  <c r="E19" i="3" l="1"/>
  <c r="E18" i="3" s="1"/>
  <c r="E29" i="3" l="1"/>
  <c r="E25" i="3"/>
  <c r="E15" i="3" l="1"/>
  <c r="E16" i="3" s="1"/>
</calcChain>
</file>

<file path=xl/sharedStrings.xml><?xml version="1.0" encoding="utf-8"?>
<sst xmlns="http://schemas.openxmlformats.org/spreadsheetml/2006/main" count="53" uniqueCount="50">
  <si>
    <t>Label-Lizenz</t>
  </si>
  <si>
    <t>Zuchtwertschätzung</t>
  </si>
  <si>
    <t>Angaben zum Betrieb</t>
  </si>
  <si>
    <t>Anzahl Mutterkühe</t>
  </si>
  <si>
    <t>Herdebuch</t>
  </si>
  <si>
    <t>Zukauf externe Kälber</t>
  </si>
  <si>
    <t>Kosten Mitgliedschaft/Jahr:</t>
  </si>
  <si>
    <t>Kälberwägung</t>
  </si>
  <si>
    <t>Exterieur Kühe</t>
  </si>
  <si>
    <t>Exterieur Stiere</t>
  </si>
  <si>
    <t>Total Basismitgliedschaft:</t>
  </si>
  <si>
    <t>Total Markenprogramme:</t>
  </si>
  <si>
    <t>Total Fleischrinderherdebuch:</t>
  </si>
  <si>
    <t>Nein</t>
  </si>
  <si>
    <t>Markenprogramme</t>
  </si>
  <si>
    <t>Natura-Veal</t>
  </si>
  <si>
    <t>Natura-Beef</t>
  </si>
  <si>
    <t>Keine</t>
  </si>
  <si>
    <t>Natura-Beef-Bio</t>
  </si>
  <si>
    <t>Basismodul</t>
  </si>
  <si>
    <t>Exterieurmodul</t>
  </si>
  <si>
    <t>Wiegemodul</t>
  </si>
  <si>
    <t>ZWS-Modul</t>
  </si>
  <si>
    <t>Markenprogramm (mehrheitl.)</t>
  </si>
  <si>
    <t>Remontierung</t>
  </si>
  <si>
    <t>Kosten der Mitgliedschaft</t>
  </si>
  <si>
    <t>Vergleich: Mehrwert Marken gegenüber QM</t>
  </si>
  <si>
    <t>Remontierung (Kühe pro Jahr)</t>
  </si>
  <si>
    <t>Besuchspauschale</t>
  </si>
  <si>
    <t>FLHB-Aufnahme Stier inkl. DNA</t>
  </si>
  <si>
    <t>Hinweis: Diese Berechnungen beruhen auf Annahmen. Abweichungen zur offiziellen Kalkulation sind möglich.</t>
  </si>
  <si>
    <t>Zuchtausweis (optional)</t>
  </si>
  <si>
    <t>Vaternachtrag*</t>
  </si>
  <si>
    <t>*Ist die Abstammung von einem Tier nicht eingetragen, kann bis zu einem Alter von 10 Mte. anhand einer Belegungs- oder Besamungsbestätigung der Vaternachtrag  gemacht werden.  Bei über 10 Mte. alten Tieren wird die Abstammung nur anhand eines Abstammungsausweises einer anerkannten Zuchtorganisation oder anhand einer DNA-Analyse eingetragen.</t>
  </si>
  <si>
    <t>Variante 1</t>
  </si>
  <si>
    <t>Variante 2</t>
  </si>
  <si>
    <t>Variante 3</t>
  </si>
  <si>
    <t>Variante 4</t>
  </si>
  <si>
    <t>Herdebuch (Zuchtbetrieb)</t>
  </si>
  <si>
    <t xml:space="preserve">
Remontierung:
  - aus eigenem Bestand (1)
  - aus Mutterkuh Schweiz Herdebuch (2)
  - aus anderem Herdebuch (3)
  - aus Betrieb ohne Herdebuch (4)</t>
  </si>
  <si>
    <t>Abstammungskontrolle (DNA-Analyse)</t>
  </si>
  <si>
    <t>SG (kg)</t>
  </si>
  <si>
    <t>Mehrpreis (pro kg SG)</t>
  </si>
  <si>
    <t>Mehrpreis (pro Tier)</t>
  </si>
  <si>
    <t>Tierregistraturen Kälber</t>
  </si>
  <si>
    <t>Tierregistraturen zugekaufte Mütter</t>
  </si>
  <si>
    <t>Mitgliederbeitrag (CHF 50 Basis, CHF 5 pro Kuh)</t>
  </si>
  <si>
    <t>plus Mwst.</t>
  </si>
  <si>
    <t>Januar 2026 / Mutterkuh Schweiz</t>
  </si>
  <si>
    <t>Zertifikate (17 Fr. pro Zertifikat)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</si>
</sst>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" fontId="2" fillId="0" borderId="0" xfId="0" applyNumberFormat="1" applyFont="1"/>
    <xf numFmtId="0" fontId="2" fillId="4" borderId="0" xfId="0" applyFont="1" applyFill="1"/>
    <xf numFmtId="4" fontId="2" fillId="4" borderId="0" xfId="0" applyNumberFormat="1" applyFont="1" applyFill="1"/>
    <xf numFmtId="0" fontId="0" fillId="4" borderId="0" xfId="0" applyFill="1"/>
    <xf numFmtId="0" fontId="3" fillId="4" borderId="0" xfId="0" applyFont="1" applyFill="1"/>
    <xf numFmtId="0" fontId="2" fillId="4" borderId="1" xfId="0" applyFont="1" applyFill="1" applyBorder="1"/>
    <xf numFmtId="0" fontId="4" fillId="4" borderId="1" xfId="0" applyFont="1" applyFill="1" applyBorder="1"/>
    <xf numFmtId="4" fontId="2" fillId="0" borderId="1" xfId="0" applyNumberFormat="1" applyFont="1" applyBorder="1"/>
    <xf numFmtId="0" fontId="2" fillId="0" borderId="1" xfId="0" applyFont="1" applyBorder="1"/>
    <xf numFmtId="0" fontId="5" fillId="4" borderId="0" xfId="0" applyFont="1" applyFill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4" fillId="4" borderId="2" xfId="0" applyFont="1" applyFill="1" applyBorder="1"/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0" fillId="0" borderId="0" xfId="0" applyNumberFormat="1"/>
    <xf numFmtId="0" fontId="7" fillId="0" borderId="0" xfId="0" applyFont="1"/>
    <xf numFmtId="0" fontId="2" fillId="4" borderId="2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lef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zoomScale="136" zoomScaleNormal="136" workbookViewId="0">
      <selection activeCell="B9" sqref="B9:D9"/>
    </sheetView>
  </sheetViews>
  <sheetFormatPr baseColWidth="10" defaultRowHeight="15" x14ac:dyDescent="0.25"/>
  <cols>
    <col min="1" max="1" width="3" customWidth="1"/>
    <col min="2" max="2" width="47" customWidth="1"/>
    <col min="3" max="3" width="8.85546875" customWidth="1"/>
    <col min="4" max="4" width="9" customWidth="1"/>
    <col min="5" max="5" width="15.85546875" customWidth="1"/>
    <col min="6" max="6" width="3.42578125" customWidth="1"/>
  </cols>
  <sheetData>
    <row r="1" spans="1:6" x14ac:dyDescent="0.25">
      <c r="A1" s="5"/>
      <c r="B1" s="5"/>
      <c r="C1" s="5"/>
      <c r="D1" s="5"/>
      <c r="E1" s="5"/>
      <c r="F1" s="5"/>
    </row>
    <row r="2" spans="1:6" ht="18" x14ac:dyDescent="0.25">
      <c r="A2" s="5"/>
      <c r="B2" s="11" t="s">
        <v>25</v>
      </c>
      <c r="C2" s="5"/>
      <c r="D2" s="5"/>
      <c r="E2" s="5"/>
      <c r="F2" s="5"/>
    </row>
    <row r="3" spans="1:6" ht="6.75" customHeight="1" x14ac:dyDescent="0.25">
      <c r="A3" s="5"/>
      <c r="B3" s="5"/>
      <c r="C3" s="5"/>
      <c r="D3" s="5"/>
      <c r="E3" s="5"/>
      <c r="F3" s="5"/>
    </row>
    <row r="4" spans="1:6" x14ac:dyDescent="0.25">
      <c r="A4" s="5"/>
      <c r="B4" s="6" t="s">
        <v>2</v>
      </c>
      <c r="C4" s="3"/>
      <c r="D4" s="3"/>
      <c r="E4" s="3"/>
      <c r="F4" s="5"/>
    </row>
    <row r="5" spans="1:6" ht="3.75" customHeight="1" x14ac:dyDescent="0.25">
      <c r="A5" s="5"/>
      <c r="B5" s="3"/>
      <c r="C5" s="3"/>
      <c r="D5" s="3"/>
      <c r="E5" s="3"/>
      <c r="F5" s="5"/>
    </row>
    <row r="6" spans="1:6" x14ac:dyDescent="0.25">
      <c r="A6" s="5"/>
      <c r="B6" s="12" t="s">
        <v>3</v>
      </c>
      <c r="C6" s="13"/>
      <c r="D6" s="14"/>
      <c r="E6" s="16">
        <v>18</v>
      </c>
      <c r="F6" s="5"/>
    </row>
    <row r="7" spans="1:6" x14ac:dyDescent="0.25">
      <c r="A7" s="5"/>
      <c r="B7" s="12" t="s">
        <v>5</v>
      </c>
      <c r="C7" s="13"/>
      <c r="D7" s="14"/>
      <c r="E7" s="16">
        <v>0</v>
      </c>
      <c r="F7" s="5"/>
    </row>
    <row r="8" spans="1:6" x14ac:dyDescent="0.25">
      <c r="A8" s="5"/>
      <c r="B8" s="12" t="s">
        <v>27</v>
      </c>
      <c r="C8" s="13"/>
      <c r="D8" s="14"/>
      <c r="E8" s="16">
        <v>2</v>
      </c>
      <c r="F8" s="5"/>
    </row>
    <row r="9" spans="1:6" ht="75.75" customHeight="1" x14ac:dyDescent="0.25">
      <c r="A9" s="5"/>
      <c r="B9" s="20" t="s">
        <v>39</v>
      </c>
      <c r="C9" s="21"/>
      <c r="D9" s="22"/>
      <c r="E9" s="17" t="s">
        <v>36</v>
      </c>
      <c r="F9" s="5"/>
    </row>
    <row r="10" spans="1:6" x14ac:dyDescent="0.25">
      <c r="A10" s="5"/>
      <c r="B10" s="12" t="s">
        <v>23</v>
      </c>
      <c r="C10" s="13"/>
      <c r="D10" s="14"/>
      <c r="E10" s="17" t="s">
        <v>16</v>
      </c>
      <c r="F10" s="5"/>
    </row>
    <row r="11" spans="1:6" x14ac:dyDescent="0.25">
      <c r="A11" s="5"/>
      <c r="B11" s="12" t="s">
        <v>38</v>
      </c>
      <c r="C11" s="13"/>
      <c r="D11" s="14"/>
      <c r="E11" s="17" t="s">
        <v>13</v>
      </c>
      <c r="F11" s="5"/>
    </row>
    <row r="12" spans="1:6" x14ac:dyDescent="0.25">
      <c r="A12" s="5"/>
      <c r="B12" s="3"/>
      <c r="C12" s="3"/>
      <c r="D12" s="3"/>
      <c r="E12" s="3"/>
      <c r="F12" s="5"/>
    </row>
    <row r="13" spans="1:6" x14ac:dyDescent="0.25">
      <c r="A13" s="5"/>
      <c r="B13" s="6" t="s">
        <v>26</v>
      </c>
      <c r="C13" s="3"/>
      <c r="D13" s="3"/>
      <c r="E13" s="2">
        <f>IF(E10="Keine","-",(E6+E7-IF(E9="Variante 1",E8,0))*VLOOKUP(E10,Tabelle1!A2:D5,4,FALSE)+E8*350*0.6)</f>
        <v>9610.7999999999993</v>
      </c>
      <c r="F13" s="5"/>
    </row>
    <row r="14" spans="1:6" x14ac:dyDescent="0.25">
      <c r="A14" s="5"/>
      <c r="B14" s="3"/>
      <c r="C14" s="3"/>
      <c r="D14" s="3"/>
      <c r="E14" s="4"/>
      <c r="F14" s="5"/>
    </row>
    <row r="15" spans="1:6" x14ac:dyDescent="0.25">
      <c r="A15" s="5"/>
      <c r="B15" s="6" t="s">
        <v>6</v>
      </c>
      <c r="C15" s="3"/>
      <c r="D15" s="3"/>
      <c r="E15" s="2">
        <f>E18+E25+E29</f>
        <v>758</v>
      </c>
      <c r="F15" s="5"/>
    </row>
    <row r="16" spans="1:6" x14ac:dyDescent="0.25">
      <c r="A16" s="5"/>
      <c r="B16" s="6"/>
      <c r="C16" s="3" t="s">
        <v>47</v>
      </c>
      <c r="D16" s="3"/>
      <c r="E16" s="2">
        <f>E15*0.081</f>
        <v>61.398000000000003</v>
      </c>
      <c r="F16" s="5"/>
    </row>
    <row r="17" spans="1:6" x14ac:dyDescent="0.25">
      <c r="A17" s="5"/>
      <c r="B17" s="3"/>
      <c r="C17" s="3"/>
      <c r="D17" s="3"/>
      <c r="E17" s="4"/>
      <c r="F17" s="5"/>
    </row>
    <row r="18" spans="1:6" x14ac:dyDescent="0.25">
      <c r="A18" s="5"/>
      <c r="B18" s="15" t="s">
        <v>10</v>
      </c>
      <c r="C18" s="13"/>
      <c r="D18" s="14"/>
      <c r="E18" s="9">
        <f>SUM(E19:E23)</f>
        <v>338</v>
      </c>
      <c r="F18" s="5"/>
    </row>
    <row r="19" spans="1:6" x14ac:dyDescent="0.25">
      <c r="A19" s="5"/>
      <c r="B19" s="12" t="s">
        <v>46</v>
      </c>
      <c r="C19" s="13"/>
      <c r="D19" s="14"/>
      <c r="E19" s="9">
        <f>50+5*E6</f>
        <v>140</v>
      </c>
      <c r="F19" s="5"/>
    </row>
    <row r="20" spans="1:6" x14ac:dyDescent="0.25">
      <c r="A20" s="5"/>
      <c r="B20" s="12" t="s">
        <v>44</v>
      </c>
      <c r="C20" s="10">
        <f>E6+E7</f>
        <v>18</v>
      </c>
      <c r="D20" s="10">
        <v>3.5</v>
      </c>
      <c r="E20" s="9">
        <f>C20*D20</f>
        <v>63</v>
      </c>
      <c r="F20" s="5"/>
    </row>
    <row r="21" spans="1:6" x14ac:dyDescent="0.25">
      <c r="A21" s="5"/>
      <c r="B21" s="12" t="s">
        <v>45</v>
      </c>
      <c r="C21" s="10">
        <f>IF(E9="Variante 3",E8,0)</f>
        <v>2</v>
      </c>
      <c r="D21" s="10">
        <v>60</v>
      </c>
      <c r="E21" s="9">
        <f>C21*D21</f>
        <v>120</v>
      </c>
      <c r="F21" s="5"/>
    </row>
    <row r="22" spans="1:6" x14ac:dyDescent="0.25">
      <c r="A22" s="5"/>
      <c r="B22" s="12" t="s">
        <v>32</v>
      </c>
      <c r="C22" s="16">
        <v>2</v>
      </c>
      <c r="D22" s="10">
        <v>7.5</v>
      </c>
      <c r="E22" s="9">
        <f>C22*D22</f>
        <v>15</v>
      </c>
      <c r="F22" s="5"/>
    </row>
    <row r="23" spans="1:6" x14ac:dyDescent="0.25">
      <c r="A23" s="5"/>
      <c r="B23" s="12" t="s">
        <v>40</v>
      </c>
      <c r="C23" s="10">
        <f>IF(E9="Variante 4",E8,0)</f>
        <v>0</v>
      </c>
      <c r="D23" s="10">
        <v>48</v>
      </c>
      <c r="E23" s="9">
        <f>C23*D23</f>
        <v>0</v>
      </c>
      <c r="F23" s="5"/>
    </row>
    <row r="24" spans="1:6" x14ac:dyDescent="0.25">
      <c r="A24" s="5"/>
      <c r="B24" s="3"/>
      <c r="C24" s="3"/>
      <c r="D24" s="3"/>
      <c r="E24" s="4"/>
      <c r="F24" s="5"/>
    </row>
    <row r="25" spans="1:6" x14ac:dyDescent="0.25">
      <c r="A25" s="5"/>
      <c r="B25" s="15" t="s">
        <v>11</v>
      </c>
      <c r="C25" s="13"/>
      <c r="D25" s="14"/>
      <c r="E25" s="9">
        <f>SUM(E26:E27)</f>
        <v>410</v>
      </c>
      <c r="F25" s="5"/>
    </row>
    <row r="26" spans="1:6" x14ac:dyDescent="0.25">
      <c r="A26" s="5"/>
      <c r="B26" s="12" t="s">
        <v>0</v>
      </c>
      <c r="C26" s="13"/>
      <c r="D26" s="14"/>
      <c r="E26" s="9">
        <f>IF(E10="Keine",0,70)</f>
        <v>70</v>
      </c>
      <c r="F26" s="5"/>
    </row>
    <row r="27" spans="1:6" x14ac:dyDescent="0.25">
      <c r="A27" s="5"/>
      <c r="B27" s="12" t="s">
        <v>49</v>
      </c>
      <c r="C27" s="10">
        <f>IF(E10="Keine",0,E6+E7+E8-IF(E9="Variante 1",E8,0))</f>
        <v>20</v>
      </c>
      <c r="D27" s="10">
        <v>17</v>
      </c>
      <c r="E27" s="9">
        <f>C27*D27</f>
        <v>340</v>
      </c>
      <c r="F27" s="5"/>
    </row>
    <row r="28" spans="1:6" x14ac:dyDescent="0.25">
      <c r="A28" s="5"/>
      <c r="B28" s="3"/>
      <c r="C28" s="3"/>
      <c r="D28" s="3"/>
      <c r="E28" s="4"/>
      <c r="F28" s="5"/>
    </row>
    <row r="29" spans="1:6" x14ac:dyDescent="0.25">
      <c r="A29" s="5"/>
      <c r="B29" s="8" t="s">
        <v>12</v>
      </c>
      <c r="C29" s="7"/>
      <c r="D29" s="7"/>
      <c r="E29" s="9">
        <f>SUM(E30:E36)</f>
        <v>10</v>
      </c>
      <c r="F29" s="5"/>
    </row>
    <row r="30" spans="1:6" x14ac:dyDescent="0.25">
      <c r="A30" s="5"/>
      <c r="B30" s="7" t="s">
        <v>8</v>
      </c>
      <c r="C30" s="10">
        <f>IF(E11="Basismodul",0,IF(E11="Nein",0,E8))</f>
        <v>0</v>
      </c>
      <c r="D30" s="10">
        <v>15.4</v>
      </c>
      <c r="E30" s="9">
        <f>C30*D30</f>
        <v>0</v>
      </c>
      <c r="F30" s="5"/>
    </row>
    <row r="31" spans="1:6" x14ac:dyDescent="0.25">
      <c r="A31" s="5"/>
      <c r="B31" s="7" t="s">
        <v>9</v>
      </c>
      <c r="C31" s="16">
        <v>2</v>
      </c>
      <c r="D31" s="10">
        <v>15.4</v>
      </c>
      <c r="E31" s="9">
        <f>IF(E11="Nein",0,IF(E11="Basismodul",0,C31*D31))</f>
        <v>0</v>
      </c>
      <c r="F31" s="5"/>
    </row>
    <row r="32" spans="1:6" x14ac:dyDescent="0.25">
      <c r="A32" s="5"/>
      <c r="B32" s="7" t="s">
        <v>29</v>
      </c>
      <c r="C32" s="16">
        <v>2</v>
      </c>
      <c r="D32" s="10">
        <f>IF(E11="ZWS-Modul",118.5,86.5)</f>
        <v>86.5</v>
      </c>
      <c r="E32" s="9">
        <f>IF(E11="Nein",0,C32*D32)</f>
        <v>0</v>
      </c>
      <c r="F32" s="5"/>
    </row>
    <row r="33" spans="1:6" x14ac:dyDescent="0.25">
      <c r="A33" s="5"/>
      <c r="B33" s="7" t="s">
        <v>28</v>
      </c>
      <c r="C33" s="10">
        <f>IF(E11="Exterieurmodul",1,IF(E11="Wiegemodul",2,IF(E11="ZWS-Modul",2,0)))</f>
        <v>0</v>
      </c>
      <c r="D33" s="10">
        <v>55</v>
      </c>
      <c r="E33" s="9">
        <f>C33*D33</f>
        <v>0</v>
      </c>
      <c r="F33" s="5"/>
    </row>
    <row r="34" spans="1:6" x14ac:dyDescent="0.25">
      <c r="A34" s="5"/>
      <c r="B34" s="7" t="s">
        <v>7</v>
      </c>
      <c r="C34" s="10">
        <f>IF(E11="Wiegemodul",E6+E7,IF(E11="ZWS-Modul",E6+E7,0))</f>
        <v>0</v>
      </c>
      <c r="D34" s="10">
        <v>6.6</v>
      </c>
      <c r="E34" s="9">
        <f>C34*D34</f>
        <v>0</v>
      </c>
      <c r="F34" s="5"/>
    </row>
    <row r="35" spans="1:6" x14ac:dyDescent="0.25">
      <c r="A35" s="5"/>
      <c r="B35" s="7" t="s">
        <v>1</v>
      </c>
      <c r="C35" s="10">
        <f>IF(E11="ZWS-Modul",E6,0)</f>
        <v>0</v>
      </c>
      <c r="D35" s="10">
        <v>9.9</v>
      </c>
      <c r="E35" s="9">
        <f>C35*D35</f>
        <v>0</v>
      </c>
      <c r="F35" s="5"/>
    </row>
    <row r="36" spans="1:6" x14ac:dyDescent="0.25">
      <c r="A36" s="5"/>
      <c r="B36" s="7" t="s">
        <v>31</v>
      </c>
      <c r="C36" s="16">
        <v>2</v>
      </c>
      <c r="D36" s="10">
        <v>5</v>
      </c>
      <c r="E36" s="9">
        <f>C36*D36</f>
        <v>10</v>
      </c>
      <c r="F36" s="5"/>
    </row>
    <row r="37" spans="1:6" x14ac:dyDescent="0.25">
      <c r="A37" s="5"/>
      <c r="B37" s="5"/>
      <c r="C37" s="5"/>
      <c r="D37" s="5"/>
      <c r="E37" s="5"/>
      <c r="F37" s="5"/>
    </row>
    <row r="38" spans="1:6" ht="53.25" customHeight="1" x14ac:dyDescent="0.25">
      <c r="B38" s="24" t="s">
        <v>33</v>
      </c>
      <c r="C38" s="25"/>
      <c r="D38" s="25"/>
      <c r="E38" s="25"/>
    </row>
    <row r="39" spans="1:6" ht="36.75" customHeight="1" x14ac:dyDescent="0.25">
      <c r="B39" s="23" t="s">
        <v>30</v>
      </c>
      <c r="C39" s="23"/>
      <c r="D39" s="23"/>
      <c r="E39" s="23"/>
    </row>
    <row r="42" spans="1:6" x14ac:dyDescent="0.25">
      <c r="D42" s="19" t="s">
        <v>48</v>
      </c>
    </row>
  </sheetData>
  <sheetProtection algorithmName="SHA-512" hashValue="2NNgZi8YJ9iUZxXXYuUozuM1zW13eQLRLJjdtOVrp0GwABaYBBnVXh51DifvQQbGc5bRvRW5LHuMpoSW0DWEyw==" saltValue="EIfAVuW9EBP47yiC45PqWQ==" spinCount="100000" sheet="1" objects="1" scenarios="1"/>
  <mergeCells count="3">
    <mergeCell ref="B9:D9"/>
    <mergeCell ref="B39:E39"/>
    <mergeCell ref="B38:E38"/>
  </mergeCells>
  <dataValidations count="3">
    <dataValidation type="list" allowBlank="1" showInputMessage="1" showErrorMessage="1" sqref="E10" xr:uid="{00000000-0002-0000-0000-000001000000}">
      <formula1>Markenprogramme</formula1>
    </dataValidation>
    <dataValidation type="list" allowBlank="1" showInputMessage="1" showErrorMessage="1" sqref="E11" xr:uid="{00000000-0002-0000-0000-000002000000}">
      <formula1>Herdebuch</formula1>
    </dataValidation>
    <dataValidation type="list" allowBlank="1" showInputMessage="1" showErrorMessage="1" sqref="E10" xr:uid="{00000000-0002-0000-0000-000003000000}">
      <formula1>Remontierung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18B889-5245-4322-B60E-96FFC9539AB3}">
          <x14:formula1>
            <xm:f>Tabelle1!$A$15:$A$18</xm:f>
          </x14:formula1>
          <xm:sqref>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selection activeCell="D3" sqref="D3"/>
    </sheetView>
  </sheetViews>
  <sheetFormatPr baseColWidth="10" defaultRowHeight="15" x14ac:dyDescent="0.25"/>
  <cols>
    <col min="1" max="1" width="19.5703125" customWidth="1"/>
    <col min="3" max="3" width="21.85546875" customWidth="1"/>
    <col min="4" max="4" width="22.140625" customWidth="1"/>
  </cols>
  <sheetData>
    <row r="1" spans="1:4" x14ac:dyDescent="0.25">
      <c r="A1" s="1" t="s">
        <v>14</v>
      </c>
      <c r="B1" s="1" t="s">
        <v>41</v>
      </c>
      <c r="C1" s="1" t="s">
        <v>42</v>
      </c>
      <c r="D1" s="1" t="s">
        <v>43</v>
      </c>
    </row>
    <row r="2" spans="1:4" x14ac:dyDescent="0.25">
      <c r="A2" t="s">
        <v>17</v>
      </c>
      <c r="B2">
        <v>0</v>
      </c>
      <c r="C2">
        <v>0</v>
      </c>
      <c r="D2" s="18">
        <f>B2*C2</f>
        <v>0</v>
      </c>
    </row>
    <row r="3" spans="1:4" x14ac:dyDescent="0.25">
      <c r="A3" t="s">
        <v>15</v>
      </c>
      <c r="B3">
        <v>132</v>
      </c>
      <c r="C3">
        <v>2</v>
      </c>
      <c r="D3" s="18">
        <f t="shared" ref="D3:D5" si="0">B3*C3</f>
        <v>264</v>
      </c>
    </row>
    <row r="4" spans="1:4" x14ac:dyDescent="0.25">
      <c r="A4" t="s">
        <v>16</v>
      </c>
      <c r="B4">
        <v>222</v>
      </c>
      <c r="C4">
        <v>2.2999999999999998</v>
      </c>
      <c r="D4" s="18">
        <f t="shared" si="0"/>
        <v>510.59999999999997</v>
      </c>
    </row>
    <row r="5" spans="1:4" x14ac:dyDescent="0.25">
      <c r="A5" t="s">
        <v>18</v>
      </c>
      <c r="B5">
        <v>222</v>
      </c>
      <c r="C5">
        <v>2.6</v>
      </c>
      <c r="D5" s="18">
        <f t="shared" si="0"/>
        <v>577.20000000000005</v>
      </c>
    </row>
    <row r="7" spans="1:4" x14ac:dyDescent="0.25">
      <c r="A7" s="1" t="s">
        <v>4</v>
      </c>
    </row>
    <row r="8" spans="1:4" x14ac:dyDescent="0.25">
      <c r="A8" t="s">
        <v>13</v>
      </c>
    </row>
    <row r="9" spans="1:4" x14ac:dyDescent="0.25">
      <c r="A9" t="s">
        <v>19</v>
      </c>
    </row>
    <row r="10" spans="1:4" x14ac:dyDescent="0.25">
      <c r="A10" t="s">
        <v>20</v>
      </c>
    </row>
    <row r="11" spans="1:4" x14ac:dyDescent="0.25">
      <c r="A11" t="s">
        <v>21</v>
      </c>
    </row>
    <row r="12" spans="1:4" x14ac:dyDescent="0.25">
      <c r="A12" t="s">
        <v>22</v>
      </c>
    </row>
    <row r="14" spans="1:4" x14ac:dyDescent="0.25">
      <c r="A14" s="1" t="s">
        <v>24</v>
      </c>
    </row>
    <row r="15" spans="1:4" x14ac:dyDescent="0.25">
      <c r="A15" t="s">
        <v>34</v>
      </c>
    </row>
    <row r="16" spans="1:4" x14ac:dyDescent="0.25">
      <c r="A16" t="s">
        <v>35</v>
      </c>
    </row>
    <row r="17" spans="1:1" x14ac:dyDescent="0.25">
      <c r="A17" t="s">
        <v>36</v>
      </c>
    </row>
    <row r="18" spans="1:1" x14ac:dyDescent="0.25">
      <c r="A18" t="s">
        <v>37</v>
      </c>
    </row>
  </sheetData>
  <sheetProtection algorithmName="SHA-512" hashValue="X0io42hqcTyJR5OS7Hol37iaG+RiKhZy7+27iGPxT2kY0tmDji0RB7ykLh5gnw//MkZnuMopnBnm9jekAZZRqw==" saltValue="aCsl4ouMibnUAI3MtOPZi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Kosten</vt:lpstr>
      <vt:lpstr>Tabelle1</vt:lpstr>
      <vt:lpstr>Herdebuch</vt:lpstr>
      <vt:lpstr>Markenprogramme</vt:lpstr>
      <vt:lpstr>Remontierung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Flueckiger Daniel</dc:creator>
  <cp:lastModifiedBy>Bruellhardt Janic</cp:lastModifiedBy>
  <cp:lastPrinted>2026-01-27T09:11:39Z</cp:lastPrinted>
  <dcterms:created xsi:type="dcterms:W3CDTF">2018-04-17T12:22:56Z</dcterms:created>
  <dcterms:modified xsi:type="dcterms:W3CDTF">2026-03-02T06:26:18Z</dcterms:modified>
</cp:coreProperties>
</file>